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00" yWindow="45" windowWidth="12915" windowHeight="12795" activeTab="0"/>
  </bookViews>
  <sheets>
    <sheet name="Jahr Eingabe" sheetId="1" r:id="rId1"/>
    <sheet name="Berechnung" sheetId="2" r:id="rId2"/>
  </sheets>
  <definedNames>
    <definedName name="A">'Berechnung'!$C$4</definedName>
    <definedName name="B">'Berechnung'!$C$6</definedName>
    <definedName name="C">'Berechnung'!$C$8</definedName>
    <definedName name="D">'Berechnung'!$C$10</definedName>
    <definedName name="E">'Berechnung'!$C$12</definedName>
    <definedName name="E_plus_I_mal_2">'Berechnung'!$C$24</definedName>
    <definedName name="F">'Berechnung'!$C$14</definedName>
    <definedName name="F_">'Berechnung'!$C$15</definedName>
    <definedName name="G">'Berechnung'!$C$16</definedName>
    <definedName name="H">'Berechnung'!$C$18</definedName>
    <definedName name="H_K_114">'Berechnung'!$C$32</definedName>
    <definedName name="I">'Berechnung'!$C$20</definedName>
    <definedName name="ist_schaltjahr">'Berechnung'!$L$37</definedName>
    <definedName name="J">'Berechnung'!$C$22</definedName>
    <definedName name="Jahr">'Berechnung'!$C$2</definedName>
    <definedName name="jar">'Berechnung'!$I$6</definedName>
    <definedName name="JH">'Berechnung'!$I$4</definedName>
    <definedName name="JH_Zahl">'Berechnung'!$I$8</definedName>
    <definedName name="JZ">'Berechnung'!$M$6</definedName>
    <definedName name="K">'Berechnung'!$C$28</definedName>
    <definedName name="L">'Berechnung'!$C$30</definedName>
    <definedName name="L_7">'Berechnung'!$C$34</definedName>
    <definedName name="M">'Berechnung'!$C$38</definedName>
    <definedName name="Mon_Zahl">'Berechnung'!$I$10</definedName>
    <definedName name="monat">'Berechnung'!$M$24</definedName>
    <definedName name="N">'Berechnung'!$C$40</definedName>
    <definedName name="OE">'Berechnung'!#REF!</definedName>
    <definedName name="OG">'Berechnung'!#REF!</definedName>
    <definedName name="OS">'Berechnung'!#REF!</definedName>
    <definedName name="R">'Berechnung'!#REF!</definedName>
    <definedName name="Sch_J_Korr">'Berechnung'!$L$33</definedName>
    <definedName name="Sch_J_Korrektur">'Berechnung'!$I$18</definedName>
    <definedName name="SU">'Berechnung'!$C$36</definedName>
    <definedName name="SZ">'Berechnung'!#REF!</definedName>
    <definedName name="Tag_Zahl">'Berechnung'!$I$12</definedName>
    <definedName name="Teil1">'Berechnung'!#REF!</definedName>
    <definedName name="Teil10">'Berechnung'!#REF!</definedName>
    <definedName name="Teil12">'Berechnung'!#REF!</definedName>
    <definedName name="Teil13">'Berechnung'!#REF!</definedName>
    <definedName name="Teil14">'Berechnung'!#REF!</definedName>
    <definedName name="Teil15">'Berechnung'!#REF!</definedName>
    <definedName name="Teil16">'Berechnung'!#REF!</definedName>
    <definedName name="Teil2">'Berechnung'!#REF!</definedName>
    <definedName name="Teil3">'Berechnung'!#REF!</definedName>
    <definedName name="Teil4">'Berechnung'!#REF!</definedName>
    <definedName name="Teil5">'Berechnung'!#REF!</definedName>
    <definedName name="Teil6">'Berechnung'!#REF!</definedName>
    <definedName name="Teil7">'Berechnung'!#REF!</definedName>
    <definedName name="Teil8">'Berechnung'!#REF!</definedName>
    <definedName name="Teil9">'Berechnung'!#REF!</definedName>
    <definedName name="X">'Berechnung'!#REF!</definedName>
  </definedNames>
  <calcPr fullCalcOnLoad="1"/>
</workbook>
</file>

<file path=xl/sharedStrings.xml><?xml version="1.0" encoding="utf-8"?>
<sst xmlns="http://schemas.openxmlformats.org/spreadsheetml/2006/main" count="57" uniqueCount="51">
  <si>
    <t>M</t>
  </si>
  <si>
    <t>K</t>
  </si>
  <si>
    <t>A</t>
  </si>
  <si>
    <t>D</t>
  </si>
  <si>
    <t>Jahr</t>
  </si>
  <si>
    <t>B</t>
  </si>
  <si>
    <t>C</t>
  </si>
  <si>
    <t>rest(Zahl;divisor)</t>
  </si>
  <si>
    <t>runden(zahl;Anzahl_Stellen)</t>
  </si>
  <si>
    <t>E</t>
  </si>
  <si>
    <t>F</t>
  </si>
  <si>
    <t>G</t>
  </si>
  <si>
    <t>Ganzzahl(Zahl)</t>
  </si>
  <si>
    <t>H</t>
  </si>
  <si>
    <t>I</t>
  </si>
  <si>
    <t>J</t>
  </si>
  <si>
    <t>(E + I) * 2</t>
  </si>
  <si>
    <t>32-H-J</t>
  </si>
  <si>
    <t>L</t>
  </si>
  <si>
    <t>H K 114</t>
  </si>
  <si>
    <t>L_7</t>
  </si>
  <si>
    <t>SU</t>
  </si>
  <si>
    <t>N</t>
  </si>
  <si>
    <t>JH:</t>
  </si>
  <si>
    <t>Jahr:</t>
  </si>
  <si>
    <t>JH_Zahl:</t>
  </si>
  <si>
    <t>Monatsberechnung:</t>
  </si>
  <si>
    <t>Mon_Zahl</t>
  </si>
  <si>
    <t>Tag_Zahl</t>
  </si>
  <si>
    <t>1. Jänner</t>
  </si>
  <si>
    <t>Schaltjahr</t>
  </si>
  <si>
    <t>Schaltjahr:</t>
  </si>
  <si>
    <t>durch 100 teilbar</t>
  </si>
  <si>
    <t>durch 400 teilbar</t>
  </si>
  <si>
    <t>durch 4 teilbar</t>
  </si>
  <si>
    <t>Summe</t>
  </si>
  <si>
    <t>.</t>
  </si>
  <si>
    <t>1. Mai</t>
  </si>
  <si>
    <t>26. Oktober</t>
  </si>
  <si>
    <t>1. November</t>
  </si>
  <si>
    <t>24. Dezember</t>
  </si>
  <si>
    <t>Ostersonntag</t>
  </si>
  <si>
    <t>19. Dezember</t>
  </si>
  <si>
    <t>23. Jänner</t>
  </si>
  <si>
    <t>10. März</t>
  </si>
  <si>
    <t>7. September</t>
  </si>
  <si>
    <t>Wochentagsberechnung</t>
  </si>
  <si>
    <t>Monat:</t>
  </si>
  <si>
    <t>Tag</t>
  </si>
  <si>
    <t>Monat</t>
  </si>
  <si>
    <t>Wochentag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</si>
</sst>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&quot;.&quot;"/>
    <numFmt numFmtId="165" formatCode="##"/>
    <numFmt numFmtId="166" formatCode="0&quot;.&quot;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sz val="22"/>
      <color indexed="14"/>
      <name val="Arial"/>
      <family val="0"/>
    </font>
    <font>
      <sz val="2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16" fontId="3" fillId="2" borderId="5" xfId="0" applyNumberFormat="1" applyFont="1" applyFill="1" applyBorder="1" applyAlignment="1" quotePrefix="1">
      <alignment/>
    </xf>
    <xf numFmtId="0" fontId="3" fillId="2" borderId="5" xfId="0" applyFont="1" applyFill="1" applyBorder="1" applyAlignment="1" quotePrefix="1">
      <alignment/>
    </xf>
    <xf numFmtId="0" fontId="3" fillId="0" borderId="0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2" borderId="13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166" fontId="3" fillId="4" borderId="9" xfId="0" applyNumberFormat="1" applyFont="1" applyFill="1" applyBorder="1" applyAlignment="1">
      <alignment horizontal="center"/>
    </xf>
    <xf numFmtId="166" fontId="3" fillId="5" borderId="9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18"/>
  <sheetViews>
    <sheetView tabSelected="1" workbookViewId="0" topLeftCell="A1">
      <selection activeCell="G26" sqref="G26"/>
    </sheetView>
  </sheetViews>
  <sheetFormatPr defaultColWidth="11.421875" defaultRowHeight="12.75"/>
  <cols>
    <col min="3" max="3" width="13.28125" style="0" bestFit="1" customWidth="1"/>
    <col min="4" max="4" width="12.7109375" style="0" bestFit="1" customWidth="1"/>
    <col min="5" max="5" width="20.7109375" style="0" bestFit="1" customWidth="1"/>
    <col min="7" max="7" width="20.7109375" style="0" bestFit="1" customWidth="1"/>
  </cols>
  <sheetData>
    <row r="3" ht="13.5" thickBot="1"/>
    <row r="4" spans="3:5" ht="27.75" thickBot="1">
      <c r="C4" s="33" t="s">
        <v>41</v>
      </c>
      <c r="D4" s="34"/>
      <c r="E4" s="35"/>
    </row>
    <row r="5" spans="2:6" s="3" customFormat="1" ht="24" thickBot="1">
      <c r="B5" s="15"/>
      <c r="C5" s="30" t="str">
        <f>Berechnung!E2&amp;"."&amp;" "&amp;Berechnung!F2&amp;" "&amp;E18</f>
        <v>13. April 1952</v>
      </c>
      <c r="D5" s="31"/>
      <c r="E5" s="32"/>
      <c r="F5" s="15"/>
    </row>
    <row r="6" spans="2:5" ht="27.75" thickBot="1">
      <c r="B6" s="16"/>
      <c r="C6" s="27" t="str">
        <f>Berechnung!J37</f>
        <v>Schaltjahr</v>
      </c>
      <c r="D6" s="28"/>
      <c r="E6" s="29"/>
    </row>
    <row r="7" spans="3:5" ht="23.25">
      <c r="C7" s="17" t="s">
        <v>29</v>
      </c>
      <c r="D7" s="40"/>
      <c r="E7" s="18" t="str">
        <f>Berechnung!N$20</f>
        <v>Dienstag</v>
      </c>
    </row>
    <row r="8" spans="3:5" ht="23.25">
      <c r="C8" s="19" t="s">
        <v>43</v>
      </c>
      <c r="D8" s="41"/>
      <c r="E8" s="20" t="str">
        <f>Berechnung!T20</f>
        <v>Mittwoch</v>
      </c>
    </row>
    <row r="9" spans="3:5" ht="23.25">
      <c r="C9" s="23" t="s">
        <v>44</v>
      </c>
      <c r="D9" s="41"/>
      <c r="E9" s="20" t="str">
        <f>Berechnung!U20</f>
        <v>Sonntag</v>
      </c>
    </row>
    <row r="10" spans="3:5" ht="23.25">
      <c r="C10" s="19" t="s">
        <v>37</v>
      </c>
      <c r="D10" s="41"/>
      <c r="E10" s="20" t="str">
        <f>Berechnung!O$20</f>
        <v>Mittwoch</v>
      </c>
    </row>
    <row r="11" spans="3:5" ht="23.25">
      <c r="C11" s="24" t="s">
        <v>45</v>
      </c>
      <c r="D11" s="41"/>
      <c r="E11" s="20" t="str">
        <f>Berechnung!V20</f>
        <v>Samstag</v>
      </c>
    </row>
    <row r="12" spans="3:5" ht="23.25">
      <c r="C12" s="19" t="s">
        <v>38</v>
      </c>
      <c r="D12" s="41"/>
      <c r="E12" s="20" t="str">
        <f>Berechnung!P$20</f>
        <v>Samstag</v>
      </c>
    </row>
    <row r="13" spans="3:5" ht="23.25">
      <c r="C13" s="19" t="s">
        <v>39</v>
      </c>
      <c r="D13" s="41"/>
      <c r="E13" s="20" t="str">
        <f>Berechnung!Q$20</f>
        <v>Freitag</v>
      </c>
    </row>
    <row r="14" spans="3:5" ht="23.25">
      <c r="C14" s="24" t="s">
        <v>42</v>
      </c>
      <c r="D14" s="41"/>
      <c r="E14" s="20" t="str">
        <f>Berechnung!S20</f>
        <v>Donnerstag</v>
      </c>
    </row>
    <row r="15" spans="3:5" ht="24" thickBot="1">
      <c r="C15" s="21" t="s">
        <v>40</v>
      </c>
      <c r="D15" s="42"/>
      <c r="E15" s="22" t="str">
        <f>Berechnung!R$20</f>
        <v>Dienstag</v>
      </c>
    </row>
    <row r="16" ht="13.5" thickBot="1"/>
    <row r="17" spans="3:7" ht="25.5" customHeight="1" thickBot="1">
      <c r="C17" s="37" t="s">
        <v>48</v>
      </c>
      <c r="D17" s="39" t="s">
        <v>49</v>
      </c>
      <c r="E17" s="38" t="s">
        <v>4</v>
      </c>
      <c r="G17" s="39" t="s">
        <v>50</v>
      </c>
    </row>
    <row r="18" spans="2:7" ht="24" thickBot="1">
      <c r="B18" s="25"/>
      <c r="C18" s="43">
        <v>1</v>
      </c>
      <c r="D18" s="44">
        <v>2</v>
      </c>
      <c r="E18" s="45">
        <v>1952</v>
      </c>
      <c r="G18" s="26" t="str">
        <f>Berechnung!M20</f>
        <v>Freitag</v>
      </c>
    </row>
  </sheetData>
  <sheetProtection/>
  <mergeCells count="3">
    <mergeCell ref="C6:E6"/>
    <mergeCell ref="C5:E5"/>
    <mergeCell ref="C4:E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40"/>
  <sheetViews>
    <sheetView workbookViewId="0" topLeftCell="D1">
      <selection activeCell="M14" sqref="M14"/>
    </sheetView>
  </sheetViews>
  <sheetFormatPr defaultColWidth="11.421875" defaultRowHeight="12.75"/>
  <cols>
    <col min="3" max="3" width="7.57421875" style="0" bestFit="1" customWidth="1"/>
    <col min="5" max="5" width="24.421875" style="0" bestFit="1" customWidth="1"/>
    <col min="6" max="6" width="11.421875" style="5" customWidth="1"/>
    <col min="8" max="8" width="20.00390625" style="0" bestFit="1" customWidth="1"/>
    <col min="9" max="10" width="14.7109375" style="0" bestFit="1" customWidth="1"/>
    <col min="11" max="11" width="11.00390625" style="0" customWidth="1"/>
    <col min="13" max="13" width="21.28125" style="0" bestFit="1" customWidth="1"/>
    <col min="19" max="19" width="12.57421875" style="0" bestFit="1" customWidth="1"/>
    <col min="22" max="22" width="12.140625" style="0" bestFit="1" customWidth="1"/>
  </cols>
  <sheetData>
    <row r="2" spans="2:22" ht="18">
      <c r="B2" s="2" t="s">
        <v>4</v>
      </c>
      <c r="C2" s="2">
        <f>'Jahr Eingabe'!E18</f>
        <v>1952</v>
      </c>
      <c r="E2" s="1">
        <f>E40</f>
        <v>13</v>
      </c>
      <c r="F2" s="4" t="str">
        <f>F40</f>
        <v>April</v>
      </c>
      <c r="J2" s="36" t="s">
        <v>26</v>
      </c>
      <c r="K2" s="36"/>
      <c r="M2" t="s">
        <v>46</v>
      </c>
      <c r="N2" t="s">
        <v>29</v>
      </c>
      <c r="O2" s="12">
        <v>42125</v>
      </c>
      <c r="P2" s="12">
        <v>42303</v>
      </c>
      <c r="Q2" s="12">
        <v>42309</v>
      </c>
      <c r="R2" s="12">
        <v>42362</v>
      </c>
      <c r="S2" s="13" t="s">
        <v>42</v>
      </c>
      <c r="T2" s="14" t="s">
        <v>43</v>
      </c>
      <c r="U2" s="14" t="s">
        <v>44</v>
      </c>
      <c r="V2" s="14" t="s">
        <v>45</v>
      </c>
    </row>
    <row r="4" spans="2:12" ht="12.75">
      <c r="B4" t="s">
        <v>2</v>
      </c>
      <c r="C4">
        <f>MOD(Jahr,19)</f>
        <v>14</v>
      </c>
      <c r="H4" t="s">
        <v>23</v>
      </c>
      <c r="I4">
        <f>INT(Jahr/100)</f>
        <v>19</v>
      </c>
      <c r="J4">
        <v>1</v>
      </c>
      <c r="K4">
        <f>IF(M=1,0,0)</f>
        <v>0</v>
      </c>
      <c r="L4">
        <v>0</v>
      </c>
    </row>
    <row r="5" spans="10:12" ht="12.75">
      <c r="J5">
        <v>2</v>
      </c>
      <c r="K5">
        <f>IF(M=1,3,0)</f>
        <v>0</v>
      </c>
      <c r="L5">
        <v>3</v>
      </c>
    </row>
    <row r="6" spans="2:22" ht="12.75">
      <c r="B6" t="s">
        <v>5</v>
      </c>
      <c r="C6">
        <f>INT(Jahr/100)</f>
        <v>19</v>
      </c>
      <c r="H6" s="7" t="s">
        <v>24</v>
      </c>
      <c r="I6" s="7">
        <f>Jahr-(JH*100)</f>
        <v>52</v>
      </c>
      <c r="J6">
        <v>3</v>
      </c>
      <c r="K6">
        <f>IF(M=3,3,0)</f>
        <v>0</v>
      </c>
      <c r="L6">
        <v>3</v>
      </c>
      <c r="M6">
        <f aca="true" t="shared" si="0" ref="M6:V6">MOD(jar+(INT(jar/4)),7)</f>
        <v>2</v>
      </c>
      <c r="N6">
        <f t="shared" si="0"/>
        <v>2</v>
      </c>
      <c r="O6">
        <f t="shared" si="0"/>
        <v>2</v>
      </c>
      <c r="P6">
        <f t="shared" si="0"/>
        <v>2</v>
      </c>
      <c r="Q6">
        <f t="shared" si="0"/>
        <v>2</v>
      </c>
      <c r="R6">
        <f t="shared" si="0"/>
        <v>2</v>
      </c>
      <c r="S6">
        <f t="shared" si="0"/>
        <v>2</v>
      </c>
      <c r="T6">
        <f t="shared" si="0"/>
        <v>2</v>
      </c>
      <c r="U6">
        <f t="shared" si="0"/>
        <v>2</v>
      </c>
      <c r="V6">
        <f t="shared" si="0"/>
        <v>2</v>
      </c>
    </row>
    <row r="7" spans="5:12" ht="12.75">
      <c r="E7" t="s">
        <v>7</v>
      </c>
      <c r="J7">
        <v>4</v>
      </c>
      <c r="K7">
        <f>IF(M=4,6,0)</f>
        <v>6</v>
      </c>
      <c r="L7">
        <v>6</v>
      </c>
    </row>
    <row r="8" spans="2:22" ht="12.75">
      <c r="B8" t="s">
        <v>6</v>
      </c>
      <c r="C8">
        <f>MOD(Jahr,100)</f>
        <v>52</v>
      </c>
      <c r="H8" t="s">
        <v>25</v>
      </c>
      <c r="I8">
        <f>(3-MOD(JH,4))*2</f>
        <v>0</v>
      </c>
      <c r="J8">
        <v>5</v>
      </c>
      <c r="K8">
        <f>IF(M=5,1,0)</f>
        <v>0</v>
      </c>
      <c r="L8">
        <v>1</v>
      </c>
      <c r="M8">
        <f aca="true" t="shared" si="1" ref="M8:V8">JH_Zahl</f>
        <v>0</v>
      </c>
      <c r="N8">
        <f t="shared" si="1"/>
        <v>0</v>
      </c>
      <c r="O8">
        <f t="shared" si="1"/>
        <v>0</v>
      </c>
      <c r="P8">
        <f t="shared" si="1"/>
        <v>0</v>
      </c>
      <c r="Q8">
        <f t="shared" si="1"/>
        <v>0</v>
      </c>
      <c r="R8">
        <f t="shared" si="1"/>
        <v>0</v>
      </c>
      <c r="S8">
        <f t="shared" si="1"/>
        <v>0</v>
      </c>
      <c r="T8">
        <f t="shared" si="1"/>
        <v>0</v>
      </c>
      <c r="U8">
        <f t="shared" si="1"/>
        <v>0</v>
      </c>
      <c r="V8">
        <f t="shared" si="1"/>
        <v>0</v>
      </c>
    </row>
    <row r="9" spans="5:12" ht="12.75">
      <c r="E9" t="s">
        <v>8</v>
      </c>
      <c r="J9">
        <v>6</v>
      </c>
      <c r="K9">
        <f>IF(M=6,4,0)</f>
        <v>0</v>
      </c>
      <c r="L9">
        <v>4</v>
      </c>
    </row>
    <row r="10" spans="2:22" ht="12.75">
      <c r="B10" t="s">
        <v>3</v>
      </c>
      <c r="C10">
        <f>INT(B/4)</f>
        <v>4</v>
      </c>
      <c r="H10" t="s">
        <v>27</v>
      </c>
      <c r="I10">
        <f>K16</f>
        <v>6</v>
      </c>
      <c r="J10">
        <v>7</v>
      </c>
      <c r="K10">
        <f>IF(M=7,6,0)</f>
        <v>0</v>
      </c>
      <c r="L10">
        <v>6</v>
      </c>
      <c r="M10">
        <f>SUM(N24:N26)</f>
        <v>3</v>
      </c>
      <c r="N10">
        <v>0</v>
      </c>
      <c r="O10">
        <v>1</v>
      </c>
      <c r="P10">
        <v>0</v>
      </c>
      <c r="Q10">
        <v>3</v>
      </c>
      <c r="R10">
        <v>5</v>
      </c>
      <c r="S10">
        <v>5</v>
      </c>
      <c r="T10">
        <v>0</v>
      </c>
      <c r="U10">
        <v>3</v>
      </c>
      <c r="V10">
        <v>5</v>
      </c>
    </row>
    <row r="11" spans="5:12" ht="12.75">
      <c r="E11" t="s">
        <v>12</v>
      </c>
      <c r="J11">
        <v>8</v>
      </c>
      <c r="K11">
        <f>IF(M=8,2,0)</f>
        <v>0</v>
      </c>
      <c r="L11">
        <v>2</v>
      </c>
    </row>
    <row r="12" spans="2:22" ht="12.75">
      <c r="B12" t="s">
        <v>9</v>
      </c>
      <c r="C12">
        <f>MOD(B,4)</f>
        <v>3</v>
      </c>
      <c r="H12" t="s">
        <v>28</v>
      </c>
      <c r="I12" s="8">
        <f>E40</f>
        <v>13</v>
      </c>
      <c r="J12">
        <v>9</v>
      </c>
      <c r="K12">
        <f>IF(M=9,5,0)</f>
        <v>0</v>
      </c>
      <c r="L12">
        <v>5</v>
      </c>
      <c r="M12">
        <f>'Jahr Eingabe'!C18</f>
        <v>1</v>
      </c>
      <c r="N12">
        <v>1</v>
      </c>
      <c r="O12">
        <v>1</v>
      </c>
      <c r="P12">
        <v>26</v>
      </c>
      <c r="Q12">
        <v>1</v>
      </c>
      <c r="R12">
        <v>24</v>
      </c>
      <c r="S12">
        <v>19</v>
      </c>
      <c r="T12">
        <v>23</v>
      </c>
      <c r="U12">
        <v>10</v>
      </c>
      <c r="V12">
        <v>7</v>
      </c>
    </row>
    <row r="13" spans="10:12" ht="12.75">
      <c r="J13">
        <v>10</v>
      </c>
      <c r="K13">
        <f>IF(M=10,0,0)</f>
        <v>0</v>
      </c>
      <c r="L13">
        <v>0</v>
      </c>
    </row>
    <row r="14" spans="2:22" ht="12.75">
      <c r="B14" t="s">
        <v>10</v>
      </c>
      <c r="C14">
        <f>INT((B+8)/25)</f>
        <v>1</v>
      </c>
      <c r="H14" t="s">
        <v>30</v>
      </c>
      <c r="J14">
        <v>11</v>
      </c>
      <c r="K14">
        <f>IF(M=11,3,0)</f>
        <v>0</v>
      </c>
      <c r="L14">
        <v>3</v>
      </c>
      <c r="M14">
        <f>IF(monat&lt;3,ist_schaltjahr,"")</f>
        <v>-1</v>
      </c>
      <c r="N14">
        <f aca="true" t="shared" si="2" ref="M14:V14">ist_schaltjahr</f>
        <v>-1</v>
      </c>
      <c r="O14">
        <f t="shared" si="2"/>
        <v>-1</v>
      </c>
      <c r="P14">
        <f t="shared" si="2"/>
        <v>-1</v>
      </c>
      <c r="Q14">
        <f t="shared" si="2"/>
        <v>-1</v>
      </c>
      <c r="R14">
        <f t="shared" si="2"/>
        <v>-1</v>
      </c>
      <c r="S14">
        <f t="shared" si="2"/>
        <v>-1</v>
      </c>
      <c r="T14">
        <f t="shared" si="2"/>
        <v>-1</v>
      </c>
      <c r="U14">
        <f t="shared" si="2"/>
        <v>-1</v>
      </c>
      <c r="V14">
        <f t="shared" si="2"/>
        <v>-1</v>
      </c>
    </row>
    <row r="15" spans="8:22" ht="12.75">
      <c r="H15" s="7"/>
      <c r="I15" s="7"/>
      <c r="J15" s="7">
        <v>12</v>
      </c>
      <c r="K15" s="7">
        <f>IF(M=12,5,0)</f>
        <v>0</v>
      </c>
      <c r="L15" s="7">
        <v>5</v>
      </c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2:22" ht="12.75">
      <c r="B16" t="s">
        <v>11</v>
      </c>
      <c r="C16">
        <f>INT((B+F-1)/3)</f>
        <v>6</v>
      </c>
      <c r="I16">
        <f>SUM(I8:I15)</f>
        <v>19</v>
      </c>
      <c r="K16">
        <f>SUM(K4:K15)</f>
        <v>6</v>
      </c>
      <c r="M16">
        <f aca="true" t="shared" si="3" ref="M16:V16">SUM(M4:M15)</f>
        <v>5</v>
      </c>
      <c r="N16">
        <f t="shared" si="3"/>
        <v>2</v>
      </c>
      <c r="O16">
        <f t="shared" si="3"/>
        <v>3</v>
      </c>
      <c r="P16">
        <f t="shared" si="3"/>
        <v>27</v>
      </c>
      <c r="Q16">
        <f t="shared" si="3"/>
        <v>5</v>
      </c>
      <c r="R16">
        <f t="shared" si="3"/>
        <v>30</v>
      </c>
      <c r="S16">
        <f t="shared" si="3"/>
        <v>25</v>
      </c>
      <c r="T16">
        <f t="shared" si="3"/>
        <v>24</v>
      </c>
      <c r="U16">
        <f t="shared" si="3"/>
        <v>14</v>
      </c>
      <c r="V16">
        <f t="shared" si="3"/>
        <v>13</v>
      </c>
    </row>
    <row r="18" spans="2:22" ht="12.75">
      <c r="B18" t="s">
        <v>13</v>
      </c>
      <c r="C18">
        <f>MOD(((A*19)+B+15-D-G),30)</f>
        <v>20</v>
      </c>
      <c r="M18">
        <f>MOD(M16,7)</f>
        <v>5</v>
      </c>
      <c r="N18">
        <f>MOD(N16,7)</f>
        <v>2</v>
      </c>
      <c r="O18">
        <f aca="true" t="shared" si="4" ref="O18:U18">MOD(O16,7)</f>
        <v>3</v>
      </c>
      <c r="P18">
        <f t="shared" si="4"/>
        <v>6</v>
      </c>
      <c r="Q18">
        <f t="shared" si="4"/>
        <v>5</v>
      </c>
      <c r="R18">
        <f t="shared" si="4"/>
        <v>2</v>
      </c>
      <c r="S18">
        <f t="shared" si="4"/>
        <v>4</v>
      </c>
      <c r="T18">
        <f t="shared" si="4"/>
        <v>3</v>
      </c>
      <c r="U18">
        <f t="shared" si="4"/>
        <v>0</v>
      </c>
      <c r="V18">
        <f>MOD(V16,7)</f>
        <v>6</v>
      </c>
    </row>
    <row r="20" spans="2:22" ht="12.75">
      <c r="B20" t="s">
        <v>14</v>
      </c>
      <c r="C20">
        <f>INT(C/4)</f>
        <v>13</v>
      </c>
      <c r="J20" s="9"/>
      <c r="K20" s="9"/>
      <c r="M20" t="str">
        <f>IF(M18=1,"Montag",IF(M18=2,"Dienstag",IF(M18=3,"Mittwoch",IF(M18=4,"Donnerstag",IF(M18=5,"Freitag",IF(M18=6,"Samstag",IF(M18=0,"Sonntag",)))))))</f>
        <v>Freitag</v>
      </c>
      <c r="N20" t="str">
        <f>IF(N18=1,"Montag",IF(N18=2,"Dienstag",IF(N18=3,"Mittwoch",IF(N18=4,"Donnerstag",IF(N18=5,"Freitag",IF(N18=6,"Samstag",IF(N18=0,"Sonntag",)))))))</f>
        <v>Dienstag</v>
      </c>
      <c r="O20" t="str">
        <f aca="true" t="shared" si="5" ref="O20:U20">IF(O18=1,"Montag",IF(O18=2,"Dienstag",IF(O18=3,"Mittwoch",IF(O18=4,"Donnerstag",IF(O18=5,"Freitag",IF(O18=6,"Samstag",IF(O18=0,"Sonntag",)))))))</f>
        <v>Mittwoch</v>
      </c>
      <c r="P20" t="str">
        <f t="shared" si="5"/>
        <v>Samstag</v>
      </c>
      <c r="Q20" t="str">
        <f t="shared" si="5"/>
        <v>Freitag</v>
      </c>
      <c r="R20" t="str">
        <f t="shared" si="5"/>
        <v>Dienstag</v>
      </c>
      <c r="S20" t="str">
        <f t="shared" si="5"/>
        <v>Donnerstag</v>
      </c>
      <c r="T20" t="str">
        <f t="shared" si="5"/>
        <v>Mittwoch</v>
      </c>
      <c r="U20" t="str">
        <f t="shared" si="5"/>
        <v>Sonntag</v>
      </c>
      <c r="V20" t="str">
        <f>IF(V18=1,"Montag",IF(V18=2,"Dienstag",IF(V18=3,"Mittwoch",IF(V18=4,"Donnerstag",IF(V18=5,"Freitag",IF(V18=6,"Samstag",IF(V18=0,"Sonntag",)))))))</f>
        <v>Samstag</v>
      </c>
    </row>
    <row r="22" spans="2:3" ht="12.75">
      <c r="B22" t="s">
        <v>15</v>
      </c>
      <c r="C22">
        <f>MOD(C,4)</f>
        <v>0</v>
      </c>
    </row>
    <row r="23" ht="12.75">
      <c r="M23" t="s">
        <v>47</v>
      </c>
    </row>
    <row r="24" spans="2:14" ht="12.75">
      <c r="B24" t="s">
        <v>16</v>
      </c>
      <c r="C24">
        <f>(E+I)*2</f>
        <v>32</v>
      </c>
      <c r="M24">
        <f>'Jahr Eingabe'!D18</f>
        <v>2</v>
      </c>
      <c r="N24">
        <f>IF(monat=1,0,IF(monat=2,3,IF(monat=3,3,IF(monat=4,6,))))</f>
        <v>3</v>
      </c>
    </row>
    <row r="25" ht="12.75">
      <c r="N25">
        <f>IF(monat=5,1,IF(monat=6,4,IF(monat=7,6,IF(monat=8,2,))))</f>
        <v>0</v>
      </c>
    </row>
    <row r="26" spans="2:14" ht="12.75">
      <c r="B26" t="s">
        <v>17</v>
      </c>
      <c r="C26">
        <f>32-H-J</f>
        <v>12</v>
      </c>
      <c r="N26">
        <f>IF(monat=9,5,IF(monat=10,0,IF(monat=11,3,IF(monat=12,5,))))</f>
        <v>0</v>
      </c>
    </row>
    <row r="28" spans="2:3" ht="12.75">
      <c r="B28" t="s">
        <v>1</v>
      </c>
      <c r="C28">
        <f>MOD(E_plus_I_mal_2+C26,7)</f>
        <v>2</v>
      </c>
    </row>
    <row r="30" spans="2:3" ht="12.75">
      <c r="B30" t="s">
        <v>18</v>
      </c>
      <c r="C30">
        <f>INT((((((K*2)+H)*11)+A)/451))</f>
        <v>0</v>
      </c>
    </row>
    <row r="31" spans="10:12" ht="12.75">
      <c r="J31" s="36" t="s">
        <v>31</v>
      </c>
      <c r="K31" s="36"/>
      <c r="L31" s="36"/>
    </row>
    <row r="32" spans="2:12" ht="12.75">
      <c r="B32" t="s">
        <v>19</v>
      </c>
      <c r="C32">
        <f>H+K+114</f>
        <v>136</v>
      </c>
      <c r="J32" s="10" t="s">
        <v>34</v>
      </c>
      <c r="K32" s="10">
        <f>MOD(Jahr,4)</f>
        <v>0</v>
      </c>
      <c r="L32" s="10">
        <f>IF(K32=0,1,0)</f>
        <v>1</v>
      </c>
    </row>
    <row r="33" spans="10:13" ht="12.75">
      <c r="J33" s="10" t="s">
        <v>32</v>
      </c>
      <c r="K33" s="10">
        <f>MOD(Jahr,100)</f>
        <v>52</v>
      </c>
      <c r="L33" s="10">
        <f>IF(K33=0,1,0)</f>
        <v>0</v>
      </c>
      <c r="M33" s="10"/>
    </row>
    <row r="34" spans="2:12" ht="12.75">
      <c r="B34" t="s">
        <v>20</v>
      </c>
      <c r="C34">
        <f>L*7</f>
        <v>0</v>
      </c>
      <c r="J34" s="7" t="s">
        <v>33</v>
      </c>
      <c r="K34" s="7">
        <f>MOD(Jahr,400)</f>
        <v>352</v>
      </c>
      <c r="L34" s="7">
        <f>IF(K34=0,1,0)</f>
        <v>0</v>
      </c>
    </row>
    <row r="35" spans="10:12" ht="12.75">
      <c r="J35" s="11" t="s">
        <v>35</v>
      </c>
      <c r="L35">
        <f>SUM(L32:L34)</f>
        <v>1</v>
      </c>
    </row>
    <row r="36" spans="2:3" ht="12.75">
      <c r="B36" t="s">
        <v>21</v>
      </c>
      <c r="C36">
        <f>H_K_114-L_7</f>
        <v>136</v>
      </c>
    </row>
    <row r="37" spans="10:22" ht="12.75">
      <c r="J37" t="str">
        <f>IF(ist_schaltjahr=-1,"Schaltjahr","")</f>
        <v>Schaltjahr</v>
      </c>
      <c r="L37">
        <f>IF(L35=1,-1,IF(L35=3,-1,0))</f>
        <v>-1</v>
      </c>
      <c r="V37" t="s">
        <v>36</v>
      </c>
    </row>
    <row r="38" spans="2:3" ht="12.75">
      <c r="B38" t="s">
        <v>0</v>
      </c>
      <c r="C38">
        <f>INT(SU/31)</f>
        <v>4</v>
      </c>
    </row>
    <row r="40" spans="2:6" ht="18">
      <c r="B40" t="s">
        <v>22</v>
      </c>
      <c r="C40">
        <f>MOD(SU,31)</f>
        <v>12</v>
      </c>
      <c r="E40" s="1">
        <f>N+1</f>
        <v>13</v>
      </c>
      <c r="F40" s="6" t="str">
        <f>IF(M=4,"April","März")</f>
        <v>April</v>
      </c>
    </row>
  </sheetData>
  <mergeCells count="2">
    <mergeCell ref="J2:K2"/>
    <mergeCell ref="J31:L3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zuHause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</dc:creator>
  <cp:keywords/>
  <dc:description/>
  <cp:lastModifiedBy>Josef</cp:lastModifiedBy>
  <dcterms:created xsi:type="dcterms:W3CDTF">2015-02-14T11:23:42Z</dcterms:created>
  <dcterms:modified xsi:type="dcterms:W3CDTF">2015-02-20T07:56:07Z</dcterms:modified>
  <cp:category/>
  <cp:version/>
  <cp:contentType/>
  <cp:contentStatus/>
</cp:coreProperties>
</file>